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ting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Fee ra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EDD5"/>
      </patternFill>
    </fill>
    <fill>
      <patternFill patternType="solid">
        <fgColor rgb="00FFF59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pivotButton="0" quotePrefix="0" xfId="0"/>
    <xf numFmtId="0" fontId="0" fillId="3" borderId="0" pivotButton="0" quotePrefix="0" xfId="0"/>
    <xf numFmtId="9" fontId="0" fillId="3" borderId="0" pivotButton="0" quotePrefix="0" xfId="0"/>
    <xf numFmtId="164" fontId="0" fillId="0" borderId="0" pivotButton="0" quotePrefix="0" xfId="0"/>
    <xf numFmtId="10" fontId="0" fillId="0" borderId="0" pivotButton="0" quotePrefix="0" xfId="0"/>
    <xf numFmtId="9" fontId="0" fillId="0" borderId="0" pivotButton="0" quotePrefix="0" xfId="0"/>
    <xf numFmtId="0" fontId="3" fillId="2" borderId="0" applyAlignment="1" pivotButton="0" quotePrefix="0" xfId="0">
      <alignment wrapText="1"/>
    </xf>
    <xf numFmtId="2" fontId="0" fillId="3" borderId="0" pivotButton="0" quotePrefix="0" xfId="0"/>
    <xf numFmtId="2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Etsy Price &amp; Profit Worksheet (free) - v1.0, October 28, 2026</t>
        </is>
      </c>
    </row>
    <row r="2">
      <c r="A2" s="2" t="inlineStr">
        <is>
          <t>Made by Revenue Operator (Tyasi LLC) - getrevenueoperator.com - hello@getrevenueoperator.com</t>
        </is>
      </c>
    </row>
    <row r="3">
      <c r="A3" s="2" t="inlineStr"/>
    </row>
    <row r="4">
      <c r="A4" s="3" t="inlineStr">
        <is>
          <t>WHAT IT DOES</t>
        </is>
      </c>
    </row>
    <row r="5">
      <c r="A5" s="2" t="inlineStr">
        <is>
          <t>Shows what you actually keep from each Etsy sale after every Etsy fee and your own costs, and the price to charge to hit the profit margin you want.</t>
        </is>
      </c>
    </row>
    <row r="6">
      <c r="A6" s="2" t="inlineStr"/>
    </row>
    <row r="7">
      <c r="A7" s="2" t="inlineStr">
        <is>
          <t>QUICK WIN (about 10 minutes)</t>
        </is>
      </c>
    </row>
    <row r="8">
      <c r="A8" s="2" t="inlineStr">
        <is>
          <t>1. Settings tab: pick US or UK, say whether you have a VAT ID (UK), type your hourly rate and the profit margin you want.</t>
        </is>
      </c>
    </row>
    <row r="9">
      <c r="A9" s="2" t="inlineStr">
        <is>
          <t>2. Products tab: type over the 3 example rows with one of your products: price, postage you charge, materials, packaging, postage you pay, minutes it takes you.</t>
        </is>
      </c>
    </row>
    <row r="10">
      <c r="A10" s="2" t="inlineStr">
        <is>
          <t>3. Read across: Etsy fees, profit per sale, margin, and "Price for target margin". If your price is lower than that number, the row turns red.</t>
        </is>
      </c>
    </row>
    <row r="11">
      <c r="A11" s="2" t="inlineStr"/>
    </row>
    <row r="12">
      <c r="A12" s="3" t="inlineStr">
        <is>
          <t>COLOUR KEY</t>
        </is>
      </c>
    </row>
    <row r="13">
      <c r="A13" s="2" t="inlineStr">
        <is>
          <t>Yellow cells: you type. White cells: calculated, don't edit.</t>
        </is>
      </c>
    </row>
    <row r="14">
      <c r="A14" s="2" t="inlineStr"/>
    </row>
    <row r="15">
      <c r="A15" s="3" t="inlineStr">
        <is>
          <t>WHAT IT COUNTS</t>
        </is>
      </c>
    </row>
    <row r="16">
      <c r="A16" s="2" t="inlineStr">
        <is>
          <t>Listing fee, 6.5% transaction fee (on item + postage), payment processing, the UK Regulatory Operating fee, and VAT on Etsy fees for UK sellers without a VAT ID. It does NOT include Offsite Ads (15% or 12%, only on orders from those ads), currency conversion (2.5%), Etsy Ads or Etsy Plus. Add those to Materials if they apply to you.</t>
        </is>
      </c>
    </row>
    <row r="17">
      <c r="A17" s="2" t="inlineStr"/>
    </row>
    <row r="18">
      <c r="A18" s="3" t="inlineStr">
        <is>
          <t>CHECK BEFORE YOU TRUST IT</t>
        </is>
      </c>
    </row>
    <row r="19">
      <c r="A19" s="2" t="inlineStr">
        <is>
          <t>Fee rates were read from Etsy's help pages on October 28, 2026 (Fee rates tab lists the pages). Etsy changes fees; if a rate changes, edit the Settings tab. This is arithmetic, not tax or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52" customWidth="1" min="3" max="3"/>
  </cols>
  <sheetData>
    <row r="1">
      <c r="A1" s="4" t="inlineStr">
        <is>
          <t>Setting</t>
        </is>
      </c>
      <c r="B1" s="4" t="inlineStr">
        <is>
          <t>Value</t>
        </is>
      </c>
      <c r="C1" s="4" t="inlineStr">
        <is>
          <t>Notes</t>
        </is>
      </c>
    </row>
    <row r="2">
      <c r="A2" t="inlineStr">
        <is>
          <t>Etsy payment account country (US or UK)</t>
        </is>
      </c>
      <c r="B2" s="5" t="inlineStr">
        <is>
          <t>US</t>
        </is>
      </c>
      <c r="C2" t="inlineStr">
        <is>
          <t>Pick from the list</t>
        </is>
      </c>
    </row>
    <row r="3">
      <c r="A3" t="inlineStr">
        <is>
          <t>UK only: VAT ID added to Etsy? (Yes/No)</t>
        </is>
      </c>
      <c r="B3" s="5" t="inlineStr">
        <is>
          <t>No</t>
        </is>
      </c>
      <c r="C3" t="inlineStr">
        <is>
          <t>Without a VAT ID, Etsy adds 20% VAT to its fees</t>
        </is>
      </c>
    </row>
    <row r="4">
      <c r="A4" t="inlineStr">
        <is>
          <t>Your hourly rate</t>
        </is>
      </c>
      <c r="B4" s="5" t="n">
        <v>15</v>
      </c>
      <c r="C4" t="inlineStr">
        <is>
          <t>What your time is worth per hour</t>
        </is>
      </c>
    </row>
    <row r="5">
      <c r="A5" t="inlineStr">
        <is>
          <t>Target profit margin</t>
        </is>
      </c>
      <c r="B5" s="6" t="n">
        <v>0.3</v>
      </c>
      <c r="C5" t="inlineStr">
        <is>
          <t>Profit as a share of what the buyer pays (item + postage)</t>
        </is>
      </c>
    </row>
    <row r="6">
      <c r="A6" t="inlineStr"/>
      <c r="B6" t="inlineStr"/>
      <c r="C6" t="inlineStr"/>
    </row>
    <row r="7">
      <c r="A7" t="inlineStr">
        <is>
          <t>Calculated rates (don't edit)</t>
        </is>
      </c>
      <c r="B7" t="inlineStr"/>
      <c r="C7" t="inlineStr"/>
    </row>
    <row r="8">
      <c r="A8" t="inlineStr">
        <is>
          <t>Listing fee per sale</t>
        </is>
      </c>
      <c r="B8">
        <f>IF(B2="UK",0.15,0.2)</f>
        <v/>
      </c>
      <c r="C8" t="inlineStr">
        <is>
          <t>$0.20 USD; shown as £0.15 on Etsy UK</t>
        </is>
      </c>
    </row>
    <row r="9">
      <c r="A9" t="inlineStr">
        <is>
          <t>Transaction fee</t>
        </is>
      </c>
      <c r="B9" s="7" t="n">
        <v>0.065</v>
      </c>
      <c r="C9" t="inlineStr">
        <is>
          <t>On item price + postage</t>
        </is>
      </c>
    </row>
    <row r="10">
      <c r="A10" t="inlineStr">
        <is>
          <t>Payment processing %</t>
        </is>
      </c>
      <c r="B10" s="7">
        <f>IF(B2="UK",0.04,0.03)</f>
        <v/>
      </c>
      <c r="C10" t="inlineStr">
        <is>
          <t>US 3%, UK 4%</t>
        </is>
      </c>
    </row>
    <row r="11">
      <c r="A11" t="inlineStr">
        <is>
          <t>Payment processing fixed</t>
        </is>
      </c>
      <c r="B11">
        <f>IF(B2="UK",0.2,0.25)</f>
        <v/>
      </c>
      <c r="C11" t="inlineStr">
        <is>
          <t>US $0.25, UK £0.20</t>
        </is>
      </c>
    </row>
    <row r="12">
      <c r="A12" t="inlineStr">
        <is>
          <t>Regulatory Operating fee</t>
        </is>
      </c>
      <c r="B12" s="8">
        <f>IF(B2="UK",0.0048,0)</f>
        <v/>
      </c>
      <c r="C12" t="inlineStr">
        <is>
          <t>UK 0.48%</t>
        </is>
      </c>
    </row>
    <row r="13">
      <c r="A13" t="inlineStr">
        <is>
          <t>VAT on Etsy fees</t>
        </is>
      </c>
      <c r="B13" s="9">
        <f>IF(AND(B2="UK",B3="No"),0.2,0)</f>
        <v/>
      </c>
      <c r="C13" t="inlineStr">
        <is>
          <t>UK without VAT ID: 20%</t>
        </is>
      </c>
    </row>
    <row r="14">
      <c r="A14" t="inlineStr">
        <is>
          <t>Currency symbol</t>
        </is>
      </c>
      <c r="B14">
        <f>IF(B2="UK","£","$")</f>
        <v/>
      </c>
      <c r="C14" t="inlineStr"/>
    </row>
  </sheetData>
  <dataValidations count="2">
    <dataValidation sqref="B2" showDropDown="0" showInputMessage="0" showErrorMessage="0" allowBlank="0" type="list">
      <formula1>"US,UK"</formula1>
    </dataValidation>
    <dataValidation sqref="B3" showDropDown="0" showInputMessage="0" showErrorMessage="0" allowBlank="0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10" t="inlineStr">
        <is>
          <t>Product</t>
        </is>
      </c>
      <c r="B1" s="10" t="inlineStr">
        <is>
          <t>Item price</t>
        </is>
      </c>
      <c r="C1" s="10" t="inlineStr">
        <is>
          <t>Postage you charge</t>
        </is>
      </c>
      <c r="D1" s="10" t="inlineStr">
        <is>
          <t>Materials</t>
        </is>
      </c>
      <c r="E1" s="10" t="inlineStr">
        <is>
          <t>Packaging</t>
        </is>
      </c>
      <c r="F1" s="10" t="inlineStr">
        <is>
          <t>Postage you pay</t>
        </is>
      </c>
      <c r="G1" s="10" t="inlineStr">
        <is>
          <t>Minutes of work</t>
        </is>
      </c>
      <c r="H1" s="10" t="inlineStr">
        <is>
          <t>Labour cost</t>
        </is>
      </c>
      <c r="I1" s="10" t="inlineStr">
        <is>
          <t>Etsy fees</t>
        </is>
      </c>
      <c r="J1" s="10" t="inlineStr">
        <is>
          <t>Total costs</t>
        </is>
      </c>
      <c r="K1" s="10" t="inlineStr">
        <is>
          <t>Profit per sale</t>
        </is>
      </c>
      <c r="L1" s="10" t="inlineStr">
        <is>
          <t>Margin</t>
        </is>
      </c>
      <c r="M1" s="10" t="inlineStr">
        <is>
          <t>Price for target margin</t>
        </is>
      </c>
      <c r="N1" s="10" t="inlineStr">
        <is>
          <t>Check</t>
        </is>
      </c>
    </row>
    <row r="2">
      <c r="A2" s="5" t="inlineStr">
        <is>
          <t>Example: beaded bracelet</t>
        </is>
      </c>
      <c r="B2" s="11" t="n">
        <v>24</v>
      </c>
      <c r="C2" s="11" t="n">
        <v>4.5</v>
      </c>
      <c r="D2" s="11" t="n">
        <v>3.2</v>
      </c>
      <c r="E2" s="11" t="n">
        <v>0.8</v>
      </c>
      <c r="F2" s="11" t="n">
        <v>4.1</v>
      </c>
      <c r="G2" s="5" t="n">
        <v>25</v>
      </c>
      <c r="H2" s="12">
        <f>IF(A2="","",G2/60*Settings!$B$4)</f>
        <v/>
      </c>
      <c r="I2" s="12">
        <f>IF(A2="","",(Settings!$B$8+(B2+C2)*(Settings!$B$9+Settings!$B$10+Settings!$B$12)+Settings!$B$11)*(1+Settings!$B$13))</f>
        <v/>
      </c>
      <c r="J2" s="12">
        <f>IF(A2="","",D2+E2+F2+H2)</f>
        <v/>
      </c>
      <c r="K2" s="12">
        <f>IF(A2="","",(B2+C2)-I2-J2)</f>
        <v/>
      </c>
      <c r="L2" s="9">
        <f>IF(OR(A2="",(B2+C2)=0),"",K2/(B2+C2))</f>
        <v/>
      </c>
      <c r="M2" s="12">
        <f>IF(A2="","",(J2+(Settings!$B$8+Settings!$B$11)*(1+Settings!$B$13))/(1-(Settings!$B$9+Settings!$B$10+Settings!$B$12)*(1+Settings!$B$13)-Settings!$B$5)-C2)</f>
        <v/>
      </c>
      <c r="N2">
        <f>IF(A2="","",IF(B2&gt;=M2-0.005,"OK","Below target"))</f>
        <v/>
      </c>
    </row>
    <row r="3">
      <c r="A3" s="5" t="inlineStr">
        <is>
          <t>Example: printable planner (digital)</t>
        </is>
      </c>
      <c r="B3" s="11" t="n">
        <v>6</v>
      </c>
      <c r="C3" s="11" t="n">
        <v>0</v>
      </c>
      <c r="D3" s="11" t="n">
        <v>0</v>
      </c>
      <c r="E3" s="11" t="n">
        <v>0</v>
      </c>
      <c r="F3" s="11" t="n">
        <v>0</v>
      </c>
      <c r="G3" s="5" t="n">
        <v>0</v>
      </c>
      <c r="H3" s="12">
        <f>IF(A3="","",G3/60*Settings!$B$4)</f>
        <v/>
      </c>
      <c r="I3" s="12">
        <f>IF(A3="","",(Settings!$B$8+(B3+C3)*(Settings!$B$9+Settings!$B$10+Settings!$B$12)+Settings!$B$11)*(1+Settings!$B$13))</f>
        <v/>
      </c>
      <c r="J3" s="12">
        <f>IF(A3="","",D3+E3+F3+H3)</f>
        <v/>
      </c>
      <c r="K3" s="12">
        <f>IF(A3="","",(B3+C3)-I3-J3)</f>
        <v/>
      </c>
      <c r="L3" s="9">
        <f>IF(OR(A3="",(B3+C3)=0),"",K3/(B3+C3))</f>
        <v/>
      </c>
      <c r="M3" s="12">
        <f>IF(A3="","",(J3+(Settings!$B$8+Settings!$B$11)*(1+Settings!$B$13))/(1-(Settings!$B$9+Settings!$B$10+Settings!$B$12)*(1+Settings!$B$13)-Settings!$B$5)-C3)</f>
        <v/>
      </c>
      <c r="N3">
        <f>IF(A3="","",IF(B3&gt;=M3-0.005,"OK","Below target"))</f>
        <v/>
      </c>
    </row>
    <row r="4">
      <c r="A4" s="5" t="inlineStr">
        <is>
          <t>Example: hand-poured candle</t>
        </is>
      </c>
      <c r="B4" s="11" t="n">
        <v>18</v>
      </c>
      <c r="C4" s="11" t="n">
        <v>5</v>
      </c>
      <c r="D4" s="11" t="n">
        <v>4.6</v>
      </c>
      <c r="E4" s="11" t="n">
        <v>1.5</v>
      </c>
      <c r="F4" s="11" t="n">
        <v>5</v>
      </c>
      <c r="G4" s="5" t="n">
        <v>20</v>
      </c>
      <c r="H4" s="12">
        <f>IF(A4="","",G4/60*Settings!$B$4)</f>
        <v/>
      </c>
      <c r="I4" s="12">
        <f>IF(A4="","",(Settings!$B$8+(B4+C4)*(Settings!$B$9+Settings!$B$10+Settings!$B$12)+Settings!$B$11)*(1+Settings!$B$13))</f>
        <v/>
      </c>
      <c r="J4" s="12">
        <f>IF(A4="","",D4+E4+F4+H4)</f>
        <v/>
      </c>
      <c r="K4" s="12">
        <f>IF(A4="","",(B4+C4)-I4-J4)</f>
        <v/>
      </c>
      <c r="L4" s="9">
        <f>IF(OR(A4="",(B4+C4)=0),"",K4/(B4+C4))</f>
        <v/>
      </c>
      <c r="M4" s="12">
        <f>IF(A4="","",(J4+(Settings!$B$8+Settings!$B$11)*(1+Settings!$B$13))/(1-(Settings!$B$9+Settings!$B$10+Settings!$B$12)*(1+Settings!$B$13)-Settings!$B$5)-C4)</f>
        <v/>
      </c>
      <c r="N4">
        <f>IF(A4="","",IF(B4&gt;=M4-0.005,"OK","Below target"))</f>
        <v/>
      </c>
    </row>
    <row r="5">
      <c r="A5" s="5" t="inlineStr"/>
      <c r="B5" s="11" t="n"/>
      <c r="C5" s="11" t="n"/>
      <c r="D5" s="11" t="n"/>
      <c r="E5" s="11" t="n"/>
      <c r="F5" s="11" t="n"/>
      <c r="G5" s="5" t="n"/>
      <c r="H5" s="12">
        <f>IF(A5="","",G5/60*Settings!$B$4)</f>
        <v/>
      </c>
      <c r="I5" s="12">
        <f>IF(A5="","",(Settings!$B$8+(B5+C5)*(Settings!$B$9+Settings!$B$10+Settings!$B$12)+Settings!$B$11)*(1+Settings!$B$13))</f>
        <v/>
      </c>
      <c r="J5" s="12">
        <f>IF(A5="","",D5+E5+F5+H5)</f>
        <v/>
      </c>
      <c r="K5" s="12">
        <f>IF(A5="","",(B5+C5)-I5-J5)</f>
        <v/>
      </c>
      <c r="L5" s="9">
        <f>IF(OR(A5="",(B5+C5)=0),"",K5/(B5+C5))</f>
        <v/>
      </c>
      <c r="M5" s="12">
        <f>IF(A5="","",(J5+(Settings!$B$8+Settings!$B$11)*(1+Settings!$B$13))/(1-(Settings!$B$9+Settings!$B$10+Settings!$B$12)*(1+Settings!$B$13)-Settings!$B$5)-C5)</f>
        <v/>
      </c>
      <c r="N5">
        <f>IF(A5="","",IF(B5&gt;=M5-0.005,"OK","Below target"))</f>
        <v/>
      </c>
    </row>
    <row r="6">
      <c r="A6" s="5" t="inlineStr"/>
      <c r="B6" s="11" t="n"/>
      <c r="C6" s="11" t="n"/>
      <c r="D6" s="11" t="n"/>
      <c r="E6" s="11" t="n"/>
      <c r="F6" s="11" t="n"/>
      <c r="G6" s="5" t="n"/>
      <c r="H6" s="12">
        <f>IF(A6="","",G6/60*Settings!$B$4)</f>
        <v/>
      </c>
      <c r="I6" s="12">
        <f>IF(A6="","",(Settings!$B$8+(B6+C6)*(Settings!$B$9+Settings!$B$10+Settings!$B$12)+Settings!$B$11)*(1+Settings!$B$13))</f>
        <v/>
      </c>
      <c r="J6" s="12">
        <f>IF(A6="","",D6+E6+F6+H6)</f>
        <v/>
      </c>
      <c r="K6" s="12">
        <f>IF(A6="","",(B6+C6)-I6-J6)</f>
        <v/>
      </c>
      <c r="L6" s="9">
        <f>IF(OR(A6="",(B6+C6)=0),"",K6/(B6+C6))</f>
        <v/>
      </c>
      <c r="M6" s="12">
        <f>IF(A6="","",(J6+(Settings!$B$8+Settings!$B$11)*(1+Settings!$B$13))/(1-(Settings!$B$9+Settings!$B$10+Settings!$B$12)*(1+Settings!$B$13)-Settings!$B$5)-C6)</f>
        <v/>
      </c>
      <c r="N6">
        <f>IF(A6="","",IF(B6&gt;=M6-0.005,"OK","Below target"))</f>
        <v/>
      </c>
    </row>
    <row r="7">
      <c r="A7" s="5" t="inlineStr"/>
      <c r="B7" s="11" t="n"/>
      <c r="C7" s="11" t="n"/>
      <c r="D7" s="11" t="n"/>
      <c r="E7" s="11" t="n"/>
      <c r="F7" s="11" t="n"/>
      <c r="G7" s="5" t="n"/>
      <c r="H7" s="12">
        <f>IF(A7="","",G7/60*Settings!$B$4)</f>
        <v/>
      </c>
      <c r="I7" s="12">
        <f>IF(A7="","",(Settings!$B$8+(B7+C7)*(Settings!$B$9+Settings!$B$10+Settings!$B$12)+Settings!$B$11)*(1+Settings!$B$13))</f>
        <v/>
      </c>
      <c r="J7" s="12">
        <f>IF(A7="","",D7+E7+F7+H7)</f>
        <v/>
      </c>
      <c r="K7" s="12">
        <f>IF(A7="","",(B7+C7)-I7-J7)</f>
        <v/>
      </c>
      <c r="L7" s="9">
        <f>IF(OR(A7="",(B7+C7)=0),"",K7/(B7+C7))</f>
        <v/>
      </c>
      <c r="M7" s="12">
        <f>IF(A7="","",(J7+(Settings!$B$8+Settings!$B$11)*(1+Settings!$B$13))/(1-(Settings!$B$9+Settings!$B$10+Settings!$B$12)*(1+Settings!$B$13)-Settings!$B$5)-C7)</f>
        <v/>
      </c>
      <c r="N7">
        <f>IF(A7="","",IF(B7&gt;=M7-0.005,"OK","Below target"))</f>
        <v/>
      </c>
    </row>
    <row r="8">
      <c r="A8" s="5" t="inlineStr"/>
      <c r="B8" s="11" t="n"/>
      <c r="C8" s="11" t="n"/>
      <c r="D8" s="11" t="n"/>
      <c r="E8" s="11" t="n"/>
      <c r="F8" s="11" t="n"/>
      <c r="G8" s="5" t="n"/>
      <c r="H8" s="12">
        <f>IF(A8="","",G8/60*Settings!$B$4)</f>
        <v/>
      </c>
      <c r="I8" s="12">
        <f>IF(A8="","",(Settings!$B$8+(B8+C8)*(Settings!$B$9+Settings!$B$10+Settings!$B$12)+Settings!$B$11)*(1+Settings!$B$13))</f>
        <v/>
      </c>
      <c r="J8" s="12">
        <f>IF(A8="","",D8+E8+F8+H8)</f>
        <v/>
      </c>
      <c r="K8" s="12">
        <f>IF(A8="","",(B8+C8)-I8-J8)</f>
        <v/>
      </c>
      <c r="L8" s="9">
        <f>IF(OR(A8="",(B8+C8)=0),"",K8/(B8+C8))</f>
        <v/>
      </c>
      <c r="M8" s="12">
        <f>IF(A8="","",(J8+(Settings!$B$8+Settings!$B$11)*(1+Settings!$B$13))/(1-(Settings!$B$9+Settings!$B$10+Settings!$B$12)*(1+Settings!$B$13)-Settings!$B$5)-C8)</f>
        <v/>
      </c>
      <c r="N8">
        <f>IF(A8="","",IF(B8&gt;=M8-0.005,"OK","Below target"))</f>
        <v/>
      </c>
    </row>
    <row r="9">
      <c r="A9" s="5" t="inlineStr"/>
      <c r="B9" s="11" t="n"/>
      <c r="C9" s="11" t="n"/>
      <c r="D9" s="11" t="n"/>
      <c r="E9" s="11" t="n"/>
      <c r="F9" s="11" t="n"/>
      <c r="G9" s="5" t="n"/>
      <c r="H9" s="12">
        <f>IF(A9="","",G9/60*Settings!$B$4)</f>
        <v/>
      </c>
      <c r="I9" s="12">
        <f>IF(A9="","",(Settings!$B$8+(B9+C9)*(Settings!$B$9+Settings!$B$10+Settings!$B$12)+Settings!$B$11)*(1+Settings!$B$13))</f>
        <v/>
      </c>
      <c r="J9" s="12">
        <f>IF(A9="","",D9+E9+F9+H9)</f>
        <v/>
      </c>
      <c r="K9" s="12">
        <f>IF(A9="","",(B9+C9)-I9-J9)</f>
        <v/>
      </c>
      <c r="L9" s="9">
        <f>IF(OR(A9="",(B9+C9)=0),"",K9/(B9+C9))</f>
        <v/>
      </c>
      <c r="M9" s="12">
        <f>IF(A9="","",(J9+(Settings!$B$8+Settings!$B$11)*(1+Settings!$B$13))/(1-(Settings!$B$9+Settings!$B$10+Settings!$B$12)*(1+Settings!$B$13)-Settings!$B$5)-C9)</f>
        <v/>
      </c>
      <c r="N9">
        <f>IF(A9="","",IF(B9&gt;=M9-0.005,"OK","Below target"))</f>
        <v/>
      </c>
    </row>
    <row r="10">
      <c r="A10" s="5" t="inlineStr"/>
      <c r="B10" s="11" t="n"/>
      <c r="C10" s="11" t="n"/>
      <c r="D10" s="11" t="n"/>
      <c r="E10" s="11" t="n"/>
      <c r="F10" s="11" t="n"/>
      <c r="G10" s="5" t="n"/>
      <c r="H10" s="12">
        <f>IF(A10="","",G10/60*Settings!$B$4)</f>
        <v/>
      </c>
      <c r="I10" s="12">
        <f>IF(A10="","",(Settings!$B$8+(B10+C10)*(Settings!$B$9+Settings!$B$10+Settings!$B$12)+Settings!$B$11)*(1+Settings!$B$13))</f>
        <v/>
      </c>
      <c r="J10" s="12">
        <f>IF(A10="","",D10+E10+F10+H10)</f>
        <v/>
      </c>
      <c r="K10" s="12">
        <f>IF(A10="","",(B10+C10)-I10-J10)</f>
        <v/>
      </c>
      <c r="L10" s="9">
        <f>IF(OR(A10="",(B10+C10)=0),"",K10/(B10+C10))</f>
        <v/>
      </c>
      <c r="M10" s="12">
        <f>IF(A10="","",(J10+(Settings!$B$8+Settings!$B$11)*(1+Settings!$B$13))/(1-(Settings!$B$9+Settings!$B$10+Settings!$B$12)*(1+Settings!$B$13)-Settings!$B$5)-C10)</f>
        <v/>
      </c>
      <c r="N10">
        <f>IF(A10="","",IF(B10&gt;=M10-0.005,"OK","Below target"))</f>
        <v/>
      </c>
    </row>
    <row r="11">
      <c r="A11" s="5" t="inlineStr"/>
      <c r="B11" s="11" t="n"/>
      <c r="C11" s="11" t="n"/>
      <c r="D11" s="11" t="n"/>
      <c r="E11" s="11" t="n"/>
      <c r="F11" s="11" t="n"/>
      <c r="G11" s="5" t="n"/>
      <c r="H11" s="12">
        <f>IF(A11="","",G11/60*Settings!$B$4)</f>
        <v/>
      </c>
      <c r="I11" s="12">
        <f>IF(A11="","",(Settings!$B$8+(B11+C11)*(Settings!$B$9+Settings!$B$10+Settings!$B$12)+Settings!$B$11)*(1+Settings!$B$13))</f>
        <v/>
      </c>
      <c r="J11" s="12">
        <f>IF(A11="","",D11+E11+F11+H11)</f>
        <v/>
      </c>
      <c r="K11" s="12">
        <f>IF(A11="","",(B11+C11)-I11-J11)</f>
        <v/>
      </c>
      <c r="L11" s="9">
        <f>IF(OR(A11="",(B11+C11)=0),"",K11/(B11+C11))</f>
        <v/>
      </c>
      <c r="M11" s="12">
        <f>IF(A11="","",(J11+(Settings!$B$8+Settings!$B$11)*(1+Settings!$B$13))/(1-(Settings!$B$9+Settings!$B$10+Settings!$B$12)*(1+Settings!$B$13)-Settings!$B$5)-C11)</f>
        <v/>
      </c>
      <c r="N11">
        <f>IF(A11="","",IF(B11&gt;=M11-0.005,"OK","Below target"))</f>
        <v/>
      </c>
    </row>
    <row r="12">
      <c r="A12" s="5" t="inlineStr"/>
      <c r="B12" s="11" t="n"/>
      <c r="C12" s="11" t="n"/>
      <c r="D12" s="11" t="n"/>
      <c r="E12" s="11" t="n"/>
      <c r="F12" s="11" t="n"/>
      <c r="G12" s="5" t="n"/>
      <c r="H12" s="12">
        <f>IF(A12="","",G12/60*Settings!$B$4)</f>
        <v/>
      </c>
      <c r="I12" s="12">
        <f>IF(A12="","",(Settings!$B$8+(B12+C12)*(Settings!$B$9+Settings!$B$10+Settings!$B$12)+Settings!$B$11)*(1+Settings!$B$13))</f>
        <v/>
      </c>
      <c r="J12" s="12">
        <f>IF(A12="","",D12+E12+F12+H12)</f>
        <v/>
      </c>
      <c r="K12" s="12">
        <f>IF(A12="","",(B12+C12)-I12-J12)</f>
        <v/>
      </c>
      <c r="L12" s="9">
        <f>IF(OR(A12="",(B12+C12)=0),"",K12/(B12+C12))</f>
        <v/>
      </c>
      <c r="M12" s="12">
        <f>IF(A12="","",(J12+(Settings!$B$8+Settings!$B$11)*(1+Settings!$B$13))/(1-(Settings!$B$9+Settings!$B$10+Settings!$B$12)*(1+Settings!$B$13)-Settings!$B$5)-C12)</f>
        <v/>
      </c>
      <c r="N12">
        <f>IF(A12="","",IF(B12&gt;=M12-0.005,"OK","Below target"))</f>
        <v/>
      </c>
    </row>
    <row r="13">
      <c r="A13" s="5" t="inlineStr"/>
      <c r="B13" s="11" t="n"/>
      <c r="C13" s="11" t="n"/>
      <c r="D13" s="11" t="n"/>
      <c r="E13" s="11" t="n"/>
      <c r="F13" s="11" t="n"/>
      <c r="G13" s="5" t="n"/>
      <c r="H13" s="12">
        <f>IF(A13="","",G13/60*Settings!$B$4)</f>
        <v/>
      </c>
      <c r="I13" s="12">
        <f>IF(A13="","",(Settings!$B$8+(B13+C13)*(Settings!$B$9+Settings!$B$10+Settings!$B$12)+Settings!$B$11)*(1+Settings!$B$13))</f>
        <v/>
      </c>
      <c r="J13" s="12">
        <f>IF(A13="","",D13+E13+F13+H13)</f>
        <v/>
      </c>
      <c r="K13" s="12">
        <f>IF(A13="","",(B13+C13)-I13-J13)</f>
        <v/>
      </c>
      <c r="L13" s="9">
        <f>IF(OR(A13="",(B13+C13)=0),"",K13/(B13+C13))</f>
        <v/>
      </c>
      <c r="M13" s="12">
        <f>IF(A13="","",(J13+(Settings!$B$8+Settings!$B$11)*(1+Settings!$B$13))/(1-(Settings!$B$9+Settings!$B$10+Settings!$B$12)*(1+Settings!$B$13)-Settings!$B$5)-C13)</f>
        <v/>
      </c>
      <c r="N13">
        <f>IF(A13="","",IF(B13&gt;=M13-0.005,"OK","Below target"))</f>
        <v/>
      </c>
    </row>
    <row r="14">
      <c r="A14" s="5" t="inlineStr"/>
      <c r="B14" s="11" t="n"/>
      <c r="C14" s="11" t="n"/>
      <c r="D14" s="11" t="n"/>
      <c r="E14" s="11" t="n"/>
      <c r="F14" s="11" t="n"/>
      <c r="G14" s="5" t="n"/>
      <c r="H14" s="12">
        <f>IF(A14="","",G14/60*Settings!$B$4)</f>
        <v/>
      </c>
      <c r="I14" s="12">
        <f>IF(A14="","",(Settings!$B$8+(B14+C14)*(Settings!$B$9+Settings!$B$10+Settings!$B$12)+Settings!$B$11)*(1+Settings!$B$13))</f>
        <v/>
      </c>
      <c r="J14" s="12">
        <f>IF(A14="","",D14+E14+F14+H14)</f>
        <v/>
      </c>
      <c r="K14" s="12">
        <f>IF(A14="","",(B14+C14)-I14-J14)</f>
        <v/>
      </c>
      <c r="L14" s="9">
        <f>IF(OR(A14="",(B14+C14)=0),"",K14/(B14+C14))</f>
        <v/>
      </c>
      <c r="M14" s="12">
        <f>IF(A14="","",(J14+(Settings!$B$8+Settings!$B$11)*(1+Settings!$B$13))/(1-(Settings!$B$9+Settings!$B$10+Settings!$B$12)*(1+Settings!$B$13)-Settings!$B$5)-C14)</f>
        <v/>
      </c>
      <c r="N14">
        <f>IF(A14="","",IF(B14&gt;=M14-0.005,"OK","Below target"))</f>
        <v/>
      </c>
    </row>
    <row r="15">
      <c r="A15" s="5" t="inlineStr"/>
      <c r="B15" s="11" t="n"/>
      <c r="C15" s="11" t="n"/>
      <c r="D15" s="11" t="n"/>
      <c r="E15" s="11" t="n"/>
      <c r="F15" s="11" t="n"/>
      <c r="G15" s="5" t="n"/>
      <c r="H15" s="12">
        <f>IF(A15="","",G15/60*Settings!$B$4)</f>
        <v/>
      </c>
      <c r="I15" s="12">
        <f>IF(A15="","",(Settings!$B$8+(B15+C15)*(Settings!$B$9+Settings!$B$10+Settings!$B$12)+Settings!$B$11)*(1+Settings!$B$13))</f>
        <v/>
      </c>
      <c r="J15" s="12">
        <f>IF(A15="","",D15+E15+F15+H15)</f>
        <v/>
      </c>
      <c r="K15" s="12">
        <f>IF(A15="","",(B15+C15)-I15-J15)</f>
        <v/>
      </c>
      <c r="L15" s="9">
        <f>IF(OR(A15="",(B15+C15)=0),"",K15/(B15+C15))</f>
        <v/>
      </c>
      <c r="M15" s="12">
        <f>IF(A15="","",(J15+(Settings!$B$8+Settings!$B$11)*(1+Settings!$B$13))/(1-(Settings!$B$9+Settings!$B$10+Settings!$B$12)*(1+Settings!$B$13)-Settings!$B$5)-C15)</f>
        <v/>
      </c>
      <c r="N15">
        <f>IF(A15="","",IF(B15&gt;=M15-0.005,"OK","Below target"))</f>
        <v/>
      </c>
    </row>
    <row r="16">
      <c r="A16" s="5" t="inlineStr"/>
      <c r="B16" s="11" t="n"/>
      <c r="C16" s="11" t="n"/>
      <c r="D16" s="11" t="n"/>
      <c r="E16" s="11" t="n"/>
      <c r="F16" s="11" t="n"/>
      <c r="G16" s="5" t="n"/>
      <c r="H16" s="12">
        <f>IF(A16="","",G16/60*Settings!$B$4)</f>
        <v/>
      </c>
      <c r="I16" s="12">
        <f>IF(A16="","",(Settings!$B$8+(B16+C16)*(Settings!$B$9+Settings!$B$10+Settings!$B$12)+Settings!$B$11)*(1+Settings!$B$13))</f>
        <v/>
      </c>
      <c r="J16" s="12">
        <f>IF(A16="","",D16+E16+F16+H16)</f>
        <v/>
      </c>
      <c r="K16" s="12">
        <f>IF(A16="","",(B16+C16)-I16-J16)</f>
        <v/>
      </c>
      <c r="L16" s="9">
        <f>IF(OR(A16="",(B16+C16)=0),"",K16/(B16+C16))</f>
        <v/>
      </c>
      <c r="M16" s="12">
        <f>IF(A16="","",(J16+(Settings!$B$8+Settings!$B$11)*(1+Settings!$B$13))/(1-(Settings!$B$9+Settings!$B$10+Settings!$B$12)*(1+Settings!$B$13)-Settings!$B$5)-C16)</f>
        <v/>
      </c>
      <c r="N16">
        <f>IF(A16="","",IF(B16&gt;=M16-0.005,"OK","Below target"))</f>
        <v/>
      </c>
    </row>
    <row r="17">
      <c r="A17" s="5" t="inlineStr"/>
      <c r="B17" s="11" t="n"/>
      <c r="C17" s="11" t="n"/>
      <c r="D17" s="11" t="n"/>
      <c r="E17" s="11" t="n"/>
      <c r="F17" s="11" t="n"/>
      <c r="G17" s="5" t="n"/>
      <c r="H17" s="12">
        <f>IF(A17="","",G17/60*Settings!$B$4)</f>
        <v/>
      </c>
      <c r="I17" s="12">
        <f>IF(A17="","",(Settings!$B$8+(B17+C17)*(Settings!$B$9+Settings!$B$10+Settings!$B$12)+Settings!$B$11)*(1+Settings!$B$13))</f>
        <v/>
      </c>
      <c r="J17" s="12">
        <f>IF(A17="","",D17+E17+F17+H17)</f>
        <v/>
      </c>
      <c r="K17" s="12">
        <f>IF(A17="","",(B17+C17)-I17-J17)</f>
        <v/>
      </c>
      <c r="L17" s="9">
        <f>IF(OR(A17="",(B17+C17)=0),"",K17/(B17+C17))</f>
        <v/>
      </c>
      <c r="M17" s="12">
        <f>IF(A17="","",(J17+(Settings!$B$8+Settings!$B$11)*(1+Settings!$B$13))/(1-(Settings!$B$9+Settings!$B$10+Settings!$B$12)*(1+Settings!$B$13)-Settings!$B$5)-C17)</f>
        <v/>
      </c>
      <c r="N17">
        <f>IF(A17="","",IF(B17&gt;=M17-0.005,"OK","Below target"))</f>
        <v/>
      </c>
    </row>
    <row r="18">
      <c r="A18" s="5" t="inlineStr"/>
      <c r="B18" s="11" t="n"/>
      <c r="C18" s="11" t="n"/>
      <c r="D18" s="11" t="n"/>
      <c r="E18" s="11" t="n"/>
      <c r="F18" s="11" t="n"/>
      <c r="G18" s="5" t="n"/>
      <c r="H18" s="12">
        <f>IF(A18="","",G18/60*Settings!$B$4)</f>
        <v/>
      </c>
      <c r="I18" s="12">
        <f>IF(A18="","",(Settings!$B$8+(B18+C18)*(Settings!$B$9+Settings!$B$10+Settings!$B$12)+Settings!$B$11)*(1+Settings!$B$13))</f>
        <v/>
      </c>
      <c r="J18" s="12">
        <f>IF(A18="","",D18+E18+F18+H18)</f>
        <v/>
      </c>
      <c r="K18" s="12">
        <f>IF(A18="","",(B18+C18)-I18-J18)</f>
        <v/>
      </c>
      <c r="L18" s="9">
        <f>IF(OR(A18="",(B18+C18)=0),"",K18/(B18+C18))</f>
        <v/>
      </c>
      <c r="M18" s="12">
        <f>IF(A18="","",(J18+(Settings!$B$8+Settings!$B$11)*(1+Settings!$B$13))/(1-(Settings!$B$9+Settings!$B$10+Settings!$B$12)*(1+Settings!$B$13)-Settings!$B$5)-C18)</f>
        <v/>
      </c>
      <c r="N18">
        <f>IF(A18="","",IF(B18&gt;=M18-0.005,"OK","Below target"))</f>
        <v/>
      </c>
    </row>
    <row r="19">
      <c r="A19" s="5" t="inlineStr"/>
      <c r="B19" s="11" t="n"/>
      <c r="C19" s="11" t="n"/>
      <c r="D19" s="11" t="n"/>
      <c r="E19" s="11" t="n"/>
      <c r="F19" s="11" t="n"/>
      <c r="G19" s="5" t="n"/>
      <c r="H19" s="12">
        <f>IF(A19="","",G19/60*Settings!$B$4)</f>
        <v/>
      </c>
      <c r="I19" s="12">
        <f>IF(A19="","",(Settings!$B$8+(B19+C19)*(Settings!$B$9+Settings!$B$10+Settings!$B$12)+Settings!$B$11)*(1+Settings!$B$13))</f>
        <v/>
      </c>
      <c r="J19" s="12">
        <f>IF(A19="","",D19+E19+F19+H19)</f>
        <v/>
      </c>
      <c r="K19" s="12">
        <f>IF(A19="","",(B19+C19)-I19-J19)</f>
        <v/>
      </c>
      <c r="L19" s="9">
        <f>IF(OR(A19="",(B19+C19)=0),"",K19/(B19+C19))</f>
        <v/>
      </c>
      <c r="M19" s="12">
        <f>IF(A19="","",(J19+(Settings!$B$8+Settings!$B$11)*(1+Settings!$B$13))/(1-(Settings!$B$9+Settings!$B$10+Settings!$B$12)*(1+Settings!$B$13)-Settings!$B$5)-C19)</f>
        <v/>
      </c>
      <c r="N19">
        <f>IF(A19="","",IF(B19&gt;=M19-0.005,"OK","Below target"))</f>
        <v/>
      </c>
    </row>
    <row r="20">
      <c r="A20" s="5" t="inlineStr"/>
      <c r="B20" s="11" t="n"/>
      <c r="C20" s="11" t="n"/>
      <c r="D20" s="11" t="n"/>
      <c r="E20" s="11" t="n"/>
      <c r="F20" s="11" t="n"/>
      <c r="G20" s="5" t="n"/>
      <c r="H20" s="12">
        <f>IF(A20="","",G20/60*Settings!$B$4)</f>
        <v/>
      </c>
      <c r="I20" s="12">
        <f>IF(A20="","",(Settings!$B$8+(B20+C20)*(Settings!$B$9+Settings!$B$10+Settings!$B$12)+Settings!$B$11)*(1+Settings!$B$13))</f>
        <v/>
      </c>
      <c r="J20" s="12">
        <f>IF(A20="","",D20+E20+F20+H20)</f>
        <v/>
      </c>
      <c r="K20" s="12">
        <f>IF(A20="","",(B20+C20)-I20-J20)</f>
        <v/>
      </c>
      <c r="L20" s="9">
        <f>IF(OR(A20="",(B20+C20)=0),"",K20/(B20+C20))</f>
        <v/>
      </c>
      <c r="M20" s="12">
        <f>IF(A20="","",(J20+(Settings!$B$8+Settings!$B$11)*(1+Settings!$B$13))/(1-(Settings!$B$9+Settings!$B$10+Settings!$B$12)*(1+Settings!$B$13)-Settings!$B$5)-C20)</f>
        <v/>
      </c>
      <c r="N20">
        <f>IF(A20="","",IF(B20&gt;=M20-0.005,"OK","Below target"))</f>
        <v/>
      </c>
    </row>
    <row r="21">
      <c r="A21" s="5" t="inlineStr"/>
      <c r="B21" s="11" t="n"/>
      <c r="C21" s="11" t="n"/>
      <c r="D21" s="11" t="n"/>
      <c r="E21" s="11" t="n"/>
      <c r="F21" s="11" t="n"/>
      <c r="G21" s="5" t="n"/>
      <c r="H21" s="12">
        <f>IF(A21="","",G21/60*Settings!$B$4)</f>
        <v/>
      </c>
      <c r="I21" s="12">
        <f>IF(A21="","",(Settings!$B$8+(B21+C21)*(Settings!$B$9+Settings!$B$10+Settings!$B$12)+Settings!$B$11)*(1+Settings!$B$13))</f>
        <v/>
      </c>
      <c r="J21" s="12">
        <f>IF(A21="","",D21+E21+F21+H21)</f>
        <v/>
      </c>
      <c r="K21" s="12">
        <f>IF(A21="","",(B21+C21)-I21-J21)</f>
        <v/>
      </c>
      <c r="L21" s="9">
        <f>IF(OR(A21="",(B21+C21)=0),"",K21/(B21+C21))</f>
        <v/>
      </c>
      <c r="M21" s="12">
        <f>IF(A21="","",(J21+(Settings!$B$8+Settings!$B$11)*(1+Settings!$B$13))/(1-(Settings!$B$9+Settings!$B$10+Settings!$B$12)*(1+Settings!$B$13)-Settings!$B$5)-C21)</f>
        <v/>
      </c>
      <c r="N21">
        <f>IF(A21="","",IF(B21&gt;=M21-0.005,"OK","Below target"))</f>
        <v/>
      </c>
    </row>
    <row r="22">
      <c r="A22" s="5" t="inlineStr"/>
      <c r="B22" s="11" t="n"/>
      <c r="C22" s="11" t="n"/>
      <c r="D22" s="11" t="n"/>
      <c r="E22" s="11" t="n"/>
      <c r="F22" s="11" t="n"/>
      <c r="G22" s="5" t="n"/>
      <c r="H22" s="12">
        <f>IF(A22="","",G22/60*Settings!$B$4)</f>
        <v/>
      </c>
      <c r="I22" s="12">
        <f>IF(A22="","",(Settings!$B$8+(B22+C22)*(Settings!$B$9+Settings!$B$10+Settings!$B$12)+Settings!$B$11)*(1+Settings!$B$13))</f>
        <v/>
      </c>
      <c r="J22" s="12">
        <f>IF(A22="","",D22+E22+F22+H22)</f>
        <v/>
      </c>
      <c r="K22" s="12">
        <f>IF(A22="","",(B22+C22)-I22-J22)</f>
        <v/>
      </c>
      <c r="L22" s="9">
        <f>IF(OR(A22="",(B22+C22)=0),"",K22/(B22+C22))</f>
        <v/>
      </c>
      <c r="M22" s="12">
        <f>IF(A22="","",(J22+(Settings!$B$8+Settings!$B$11)*(1+Settings!$B$13))/(1-(Settings!$B$9+Settings!$B$10+Settings!$B$12)*(1+Settings!$B$13)-Settings!$B$5)-C22)</f>
        <v/>
      </c>
      <c r="N22">
        <f>IF(A22="","",IF(B22&gt;=M22-0.005,"OK","Below target"))</f>
        <v/>
      </c>
    </row>
    <row r="23">
      <c r="A23" s="5" t="inlineStr"/>
      <c r="B23" s="11" t="n"/>
      <c r="C23" s="11" t="n"/>
      <c r="D23" s="11" t="n"/>
      <c r="E23" s="11" t="n"/>
      <c r="F23" s="11" t="n"/>
      <c r="G23" s="5" t="n"/>
      <c r="H23" s="12">
        <f>IF(A23="","",G23/60*Settings!$B$4)</f>
        <v/>
      </c>
      <c r="I23" s="12">
        <f>IF(A23="","",(Settings!$B$8+(B23+C23)*(Settings!$B$9+Settings!$B$10+Settings!$B$12)+Settings!$B$11)*(1+Settings!$B$13))</f>
        <v/>
      </c>
      <c r="J23" s="12">
        <f>IF(A23="","",D23+E23+F23+H23)</f>
        <v/>
      </c>
      <c r="K23" s="12">
        <f>IF(A23="","",(B23+C23)-I23-J23)</f>
        <v/>
      </c>
      <c r="L23" s="9">
        <f>IF(OR(A23="",(B23+C23)=0),"",K23/(B23+C23))</f>
        <v/>
      </c>
      <c r="M23" s="12">
        <f>IF(A23="","",(J23+(Settings!$B$8+Settings!$B$11)*(1+Settings!$B$13))/(1-(Settings!$B$9+Settings!$B$10+Settings!$B$12)*(1+Settings!$B$13)-Settings!$B$5)-C23)</f>
        <v/>
      </c>
      <c r="N23">
        <f>IF(A23="","",IF(B23&gt;=M23-0.005,"OK","Below target"))</f>
        <v/>
      </c>
    </row>
    <row r="24">
      <c r="A24" s="5" t="inlineStr"/>
      <c r="B24" s="11" t="n"/>
      <c r="C24" s="11" t="n"/>
      <c r="D24" s="11" t="n"/>
      <c r="E24" s="11" t="n"/>
      <c r="F24" s="11" t="n"/>
      <c r="G24" s="5" t="n"/>
      <c r="H24" s="12">
        <f>IF(A24="","",G24/60*Settings!$B$4)</f>
        <v/>
      </c>
      <c r="I24" s="12">
        <f>IF(A24="","",(Settings!$B$8+(B24+C24)*(Settings!$B$9+Settings!$B$10+Settings!$B$12)+Settings!$B$11)*(1+Settings!$B$13))</f>
        <v/>
      </c>
      <c r="J24" s="12">
        <f>IF(A24="","",D24+E24+F24+H24)</f>
        <v/>
      </c>
      <c r="K24" s="12">
        <f>IF(A24="","",(B24+C24)-I24-J24)</f>
        <v/>
      </c>
      <c r="L24" s="9">
        <f>IF(OR(A24="",(B24+C24)=0),"",K24/(B24+C24))</f>
        <v/>
      </c>
      <c r="M24" s="12">
        <f>IF(A24="","",(J24+(Settings!$B$8+Settings!$B$11)*(1+Settings!$B$13))/(1-(Settings!$B$9+Settings!$B$10+Settings!$B$12)*(1+Settings!$B$13)-Settings!$B$5)-C24)</f>
        <v/>
      </c>
      <c r="N24">
        <f>IF(A24="","",IF(B24&gt;=M24-0.005,"OK","Below target"))</f>
        <v/>
      </c>
    </row>
    <row r="25">
      <c r="A25" s="5" t="inlineStr"/>
      <c r="B25" s="11" t="n"/>
      <c r="C25" s="11" t="n"/>
      <c r="D25" s="11" t="n"/>
      <c r="E25" s="11" t="n"/>
      <c r="F25" s="11" t="n"/>
      <c r="G25" s="5" t="n"/>
      <c r="H25" s="12">
        <f>IF(A25="","",G25/60*Settings!$B$4)</f>
        <v/>
      </c>
      <c r="I25" s="12">
        <f>IF(A25="","",(Settings!$B$8+(B25+C25)*(Settings!$B$9+Settings!$B$10+Settings!$B$12)+Settings!$B$11)*(1+Settings!$B$13))</f>
        <v/>
      </c>
      <c r="J25" s="12">
        <f>IF(A25="","",D25+E25+F25+H25)</f>
        <v/>
      </c>
      <c r="K25" s="12">
        <f>IF(A25="","",(B25+C25)-I25-J25)</f>
        <v/>
      </c>
      <c r="L25" s="9">
        <f>IF(OR(A25="",(B25+C25)=0),"",K25/(B25+C25))</f>
        <v/>
      </c>
      <c r="M25" s="12">
        <f>IF(A25="","",(J25+(Settings!$B$8+Settings!$B$11)*(1+Settings!$B$13))/(1-(Settings!$B$9+Settings!$B$10+Settings!$B$12)*(1+Settings!$B$13)-Settings!$B$5)-C25)</f>
        <v/>
      </c>
      <c r="N25">
        <f>IF(A25="","",IF(B25&gt;=M25-0.005,"OK","Below target"))</f>
        <v/>
      </c>
    </row>
    <row r="26">
      <c r="A26" s="5" t="inlineStr"/>
      <c r="B26" s="11" t="n"/>
      <c r="C26" s="11" t="n"/>
      <c r="D26" s="11" t="n"/>
      <c r="E26" s="11" t="n"/>
      <c r="F26" s="11" t="n"/>
      <c r="G26" s="5" t="n"/>
      <c r="H26" s="12">
        <f>IF(A26="","",G26/60*Settings!$B$4)</f>
        <v/>
      </c>
      <c r="I26" s="12">
        <f>IF(A26="","",(Settings!$B$8+(B26+C26)*(Settings!$B$9+Settings!$B$10+Settings!$B$12)+Settings!$B$11)*(1+Settings!$B$13))</f>
        <v/>
      </c>
      <c r="J26" s="12">
        <f>IF(A26="","",D26+E26+F26+H26)</f>
        <v/>
      </c>
      <c r="K26" s="12">
        <f>IF(A26="","",(B26+C26)-I26-J26)</f>
        <v/>
      </c>
      <c r="L26" s="9">
        <f>IF(OR(A26="",(B26+C26)=0),"",K26/(B26+C26))</f>
        <v/>
      </c>
      <c r="M26" s="12">
        <f>IF(A26="","",(J26+(Settings!$B$8+Settings!$B$11)*(1+Settings!$B$13))/(1-(Settings!$B$9+Settings!$B$10+Settings!$B$12)*(1+Settings!$B$13)-Settings!$B$5)-C26)</f>
        <v/>
      </c>
      <c r="N26">
        <f>IF(A26="","",IF(B26&gt;=M26-0.005,"OK","Below target"))</f>
        <v/>
      </c>
    </row>
    <row r="27">
      <c r="A27" s="5" t="inlineStr"/>
      <c r="B27" s="11" t="n"/>
      <c r="C27" s="11" t="n"/>
      <c r="D27" s="11" t="n"/>
      <c r="E27" s="11" t="n"/>
      <c r="F27" s="11" t="n"/>
      <c r="G27" s="5" t="n"/>
      <c r="H27" s="12">
        <f>IF(A27="","",G27/60*Settings!$B$4)</f>
        <v/>
      </c>
      <c r="I27" s="12">
        <f>IF(A27="","",(Settings!$B$8+(B27+C27)*(Settings!$B$9+Settings!$B$10+Settings!$B$12)+Settings!$B$11)*(1+Settings!$B$13))</f>
        <v/>
      </c>
      <c r="J27" s="12">
        <f>IF(A27="","",D27+E27+F27+H27)</f>
        <v/>
      </c>
      <c r="K27" s="12">
        <f>IF(A27="","",(B27+C27)-I27-J27)</f>
        <v/>
      </c>
      <c r="L27" s="9">
        <f>IF(OR(A27="",(B27+C27)=0),"",K27/(B27+C27))</f>
        <v/>
      </c>
      <c r="M27" s="12">
        <f>IF(A27="","",(J27+(Settings!$B$8+Settings!$B$11)*(1+Settings!$B$13))/(1-(Settings!$B$9+Settings!$B$10+Settings!$B$12)*(1+Settings!$B$13)-Settings!$B$5)-C27)</f>
        <v/>
      </c>
      <c r="N27">
        <f>IF(A27="","",IF(B27&gt;=M27-0.005,"OK","Below target"))</f>
        <v/>
      </c>
    </row>
    <row r="28">
      <c r="A28" s="5" t="inlineStr"/>
      <c r="B28" s="11" t="n"/>
      <c r="C28" s="11" t="n"/>
      <c r="D28" s="11" t="n"/>
      <c r="E28" s="11" t="n"/>
      <c r="F28" s="11" t="n"/>
      <c r="G28" s="5" t="n"/>
      <c r="H28" s="12">
        <f>IF(A28="","",G28/60*Settings!$B$4)</f>
        <v/>
      </c>
      <c r="I28" s="12">
        <f>IF(A28="","",(Settings!$B$8+(B28+C28)*(Settings!$B$9+Settings!$B$10+Settings!$B$12)+Settings!$B$11)*(1+Settings!$B$13))</f>
        <v/>
      </c>
      <c r="J28" s="12">
        <f>IF(A28="","",D28+E28+F28+H28)</f>
        <v/>
      </c>
      <c r="K28" s="12">
        <f>IF(A28="","",(B28+C28)-I28-J28)</f>
        <v/>
      </c>
      <c r="L28" s="9">
        <f>IF(OR(A28="",(B28+C28)=0),"",K28/(B28+C28))</f>
        <v/>
      </c>
      <c r="M28" s="12">
        <f>IF(A28="","",(J28+(Settings!$B$8+Settings!$B$11)*(1+Settings!$B$13))/(1-(Settings!$B$9+Settings!$B$10+Settings!$B$12)*(1+Settings!$B$13)-Settings!$B$5)-C28)</f>
        <v/>
      </c>
      <c r="N28">
        <f>IF(A28="","",IF(B28&gt;=M28-0.005,"OK","Below target"))</f>
        <v/>
      </c>
    </row>
    <row r="29">
      <c r="A29" s="5" t="inlineStr"/>
      <c r="B29" s="11" t="n"/>
      <c r="C29" s="11" t="n"/>
      <c r="D29" s="11" t="n"/>
      <c r="E29" s="11" t="n"/>
      <c r="F29" s="11" t="n"/>
      <c r="G29" s="5" t="n"/>
      <c r="H29" s="12">
        <f>IF(A29="","",G29/60*Settings!$B$4)</f>
        <v/>
      </c>
      <c r="I29" s="12">
        <f>IF(A29="","",(Settings!$B$8+(B29+C29)*(Settings!$B$9+Settings!$B$10+Settings!$B$12)+Settings!$B$11)*(1+Settings!$B$13))</f>
        <v/>
      </c>
      <c r="J29" s="12">
        <f>IF(A29="","",D29+E29+F29+H29)</f>
        <v/>
      </c>
      <c r="K29" s="12">
        <f>IF(A29="","",(B29+C29)-I29-J29)</f>
        <v/>
      </c>
      <c r="L29" s="9">
        <f>IF(OR(A29="",(B29+C29)=0),"",K29/(B29+C29))</f>
        <v/>
      </c>
      <c r="M29" s="12">
        <f>IF(A29="","",(J29+(Settings!$B$8+Settings!$B$11)*(1+Settings!$B$13))/(1-(Settings!$B$9+Settings!$B$10+Settings!$B$12)*(1+Settings!$B$13)-Settings!$B$5)-C29)</f>
        <v/>
      </c>
      <c r="N29">
        <f>IF(A29="","",IF(B29&gt;=M29-0.005,"OK","Below target"))</f>
        <v/>
      </c>
    </row>
    <row r="30">
      <c r="A30" s="5" t="inlineStr"/>
      <c r="B30" s="11" t="n"/>
      <c r="C30" s="11" t="n"/>
      <c r="D30" s="11" t="n"/>
      <c r="E30" s="11" t="n"/>
      <c r="F30" s="11" t="n"/>
      <c r="G30" s="5" t="n"/>
      <c r="H30" s="12">
        <f>IF(A30="","",G30/60*Settings!$B$4)</f>
        <v/>
      </c>
      <c r="I30" s="12">
        <f>IF(A30="","",(Settings!$B$8+(B30+C30)*(Settings!$B$9+Settings!$B$10+Settings!$B$12)+Settings!$B$11)*(1+Settings!$B$13))</f>
        <v/>
      </c>
      <c r="J30" s="12">
        <f>IF(A30="","",D30+E30+F30+H30)</f>
        <v/>
      </c>
      <c r="K30" s="12">
        <f>IF(A30="","",(B30+C30)-I30-J30)</f>
        <v/>
      </c>
      <c r="L30" s="9">
        <f>IF(OR(A30="",(B30+C30)=0),"",K30/(B30+C30))</f>
        <v/>
      </c>
      <c r="M30" s="12">
        <f>IF(A30="","",(J30+(Settings!$B$8+Settings!$B$11)*(1+Settings!$B$13))/(1-(Settings!$B$9+Settings!$B$10+Settings!$B$12)*(1+Settings!$B$13)-Settings!$B$5)-C30)</f>
        <v/>
      </c>
      <c r="N30">
        <f>IF(A30="","",IF(B30&gt;=M30-0.005,"OK","Below target"))</f>
        <v/>
      </c>
    </row>
    <row r="31">
      <c r="A31" s="5" t="inlineStr"/>
      <c r="B31" s="11" t="n"/>
      <c r="C31" s="11" t="n"/>
      <c r="D31" s="11" t="n"/>
      <c r="E31" s="11" t="n"/>
      <c r="F31" s="11" t="n"/>
      <c r="G31" s="5" t="n"/>
      <c r="H31" s="12">
        <f>IF(A31="","",G31/60*Settings!$B$4)</f>
        <v/>
      </c>
      <c r="I31" s="12">
        <f>IF(A31="","",(Settings!$B$8+(B31+C31)*(Settings!$B$9+Settings!$B$10+Settings!$B$12)+Settings!$B$11)*(1+Settings!$B$13))</f>
        <v/>
      </c>
      <c r="J31" s="12">
        <f>IF(A31="","",D31+E31+F31+H31)</f>
        <v/>
      </c>
      <c r="K31" s="12">
        <f>IF(A31="","",(B31+C31)-I31-J31)</f>
        <v/>
      </c>
      <c r="L31" s="9">
        <f>IF(OR(A31="",(B31+C31)=0),"",K31/(B31+C31))</f>
        <v/>
      </c>
      <c r="M31" s="12">
        <f>IF(A31="","",(J31+(Settings!$B$8+Settings!$B$11)*(1+Settings!$B$13))/(1-(Settings!$B$9+Settings!$B$10+Settings!$B$12)*(1+Settings!$B$13)-Settings!$B$5)-C31)</f>
        <v/>
      </c>
      <c r="N31">
        <f>IF(A31="","",IF(B31&gt;=M31-0.005,"OK","Below target"))</f>
        <v/>
      </c>
    </row>
  </sheetData>
  <conditionalFormatting sqref="N2:N31">
    <cfRule type="expression" priority="1" dxfId="0">
      <formula>$N2="Below target"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0" customWidth="1" min="1" max="1"/>
    <col width="60" customWidth="1" min="2" max="2"/>
  </cols>
  <sheetData>
    <row r="1">
      <c r="A1" s="13" t="inlineStr">
        <is>
          <t>Source (read October 28, 2026)</t>
        </is>
      </c>
      <c r="B1" s="13" t="inlineStr">
        <is>
          <t>URL</t>
        </is>
      </c>
    </row>
    <row r="2">
      <c r="A2" t="inlineStr">
        <is>
          <t>Etsy Help: payment processing fees by country</t>
        </is>
      </c>
      <c r="B2" t="inlineStr">
        <is>
          <t>https://help.etsy.com/hc/en-gb/articles/115015628847</t>
        </is>
      </c>
    </row>
    <row r="3">
      <c r="A3" t="inlineStr">
        <is>
          <t>Etsy Help: fees and taxes for selling on Etsy</t>
        </is>
      </c>
      <c r="B3" t="inlineStr">
        <is>
          <t>https://help.etsy.com/hc/en-gb/articles/115014483627</t>
        </is>
      </c>
    </row>
    <row r="4">
      <c r="A4" t="inlineStr">
        <is>
          <t>Etsy Help: Regulatory Operating fee</t>
        </is>
      </c>
      <c r="B4" t="inlineStr">
        <is>
          <t>https://help.etsy.com/hc/en-gb/articles/1500011073202</t>
        </is>
      </c>
    </row>
    <row r="5">
      <c r="A5" t="inlineStr">
        <is>
          <t>Etsy Help: how VAT is collected on seller fees</t>
        </is>
      </c>
      <c r="B5" t="inlineStr">
        <is>
          <t>https://help.etsy.com/hc/en-gb/articles/360040584433</t>
        </is>
      </c>
    </row>
    <row r="6">
      <c r="A6" t="inlineStr">
        <is>
          <t>Etsy UK: How to sell on Etsy (listing fee)</t>
        </is>
      </c>
      <c r="B6" t="inlineStr">
        <is>
          <t>https://www.etsy.com/uk/sell</t>
        </is>
      </c>
    </row>
    <row r="7">
      <c r="A7" t="inlineStr">
        <is>
          <t>Free calculator with EU countries</t>
        </is>
      </c>
      <c r="B7" t="inlineStr">
        <is>
          <t>https://getrevenueoperator.com/tools/etsy-fee-calculator/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2026-10-28T09:11:30Z</dcterms:created>
  <dcterms:modified xmlns:dcterms="http://purl.org/dc/terms/" xmlns:xsi="http://www.w3.org/2001/XMLSchema-instance" xsi:type="dcterms:W3CDTF">2026-10-28T09:11:30Z</dcterms:modified>
</cp:coreProperties>
</file>